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1"/>
  </bookViews>
  <sheets>
    <sheet name="Comparative Bal Sheet" sheetId="1" r:id="rId1"/>
    <sheet name="Balance Sheet " sheetId="2" r:id="rId2"/>
    <sheet name="Sheet2" sheetId="3" state="hidden" r:id="rId3"/>
    <sheet name="Sheet3" sheetId="4" state="hidden" r:id="rId4"/>
  </sheets>
  <definedNames>
    <definedName name="_xlnm.Print_Area" localSheetId="1">'Balance Sheet '!$A$3:$G$137</definedName>
    <definedName name="_xlnm.Print_Area" localSheetId="0">'Comparative Bal Sheet'!$A$1:$E$44</definedName>
    <definedName name="_xlnm.Print_Titles" localSheetId="1">'Balance Sheet '!$A:$F,'Balance Sheet '!$1:$1</definedName>
  </definedNames>
  <calcPr fullCalcOnLoad="1"/>
</workbook>
</file>

<file path=xl/sharedStrings.xml><?xml version="1.0" encoding="utf-8"?>
<sst xmlns="http://schemas.openxmlformats.org/spreadsheetml/2006/main" count="149" uniqueCount="142">
  <si>
    <t>Dec 31, 07</t>
  </si>
  <si>
    <t>ASSETS</t>
  </si>
  <si>
    <t>Current Assets</t>
  </si>
  <si>
    <t>Checking/Savings</t>
  </si>
  <si>
    <t>Total Checking/Savings</t>
  </si>
  <si>
    <t>Accounts Receivable</t>
  </si>
  <si>
    <t>Total Accounts Receivable</t>
  </si>
  <si>
    <t>Other Current Assets</t>
  </si>
  <si>
    <t>Total Other Current Assets</t>
  </si>
  <si>
    <t>Total Current Assets</t>
  </si>
  <si>
    <t>Fixed Assets</t>
  </si>
  <si>
    <t>Total Fixed Assets</t>
  </si>
  <si>
    <t>TOTAL ASSETS</t>
  </si>
  <si>
    <t>LIABILITIES &amp; EQUITY</t>
  </si>
  <si>
    <t>Liabilities</t>
  </si>
  <si>
    <t>Current Liabilities</t>
  </si>
  <si>
    <t>Total Current Liabilities</t>
  </si>
  <si>
    <t>Long Term Liabilities</t>
  </si>
  <si>
    <t>Total Liabilities</t>
  </si>
  <si>
    <t>Equity</t>
  </si>
  <si>
    <t>Total Equity</t>
  </si>
  <si>
    <t>TOTAL LIABILITIES &amp; EQUITY</t>
  </si>
  <si>
    <t>Unrestricted</t>
  </si>
  <si>
    <t>Temporarily Restricted</t>
  </si>
  <si>
    <t>Commerce Checking- Operating</t>
  </si>
  <si>
    <t>Commerce Bank- Payroll</t>
  </si>
  <si>
    <t>Commerce Bank- Money Market</t>
  </si>
  <si>
    <t>Astoria Bank- St.Sergius Chapel</t>
  </si>
  <si>
    <t>Keybank OCPC</t>
  </si>
  <si>
    <t>Royal Bank of Canada Checking</t>
  </si>
  <si>
    <t>Petty Cash- Chancery Office</t>
  </si>
  <si>
    <t>Commerce Bank - Restricted</t>
  </si>
  <si>
    <t>Honesdale Bank Checking</t>
  </si>
  <si>
    <t>Honesdale Bank Money Market</t>
  </si>
  <si>
    <t>Assessments Receivable</t>
  </si>
  <si>
    <t>Midwest</t>
  </si>
  <si>
    <t>Romanian</t>
  </si>
  <si>
    <t>Western PA</t>
  </si>
  <si>
    <t>Total Assessments Receivable</t>
  </si>
  <si>
    <t>Pledges Receivable</t>
  </si>
  <si>
    <t>OCPC Stock Inventory</t>
  </si>
  <si>
    <t>Due from OCA Pension Dept</t>
  </si>
  <si>
    <t>Notes Receivable</t>
  </si>
  <si>
    <t>Prepaid Expense</t>
  </si>
  <si>
    <t>A/R Employee Assistance Program</t>
  </si>
  <si>
    <t>Restricted Investments and Trusts</t>
  </si>
  <si>
    <t>Total Wachovia Metropolitan Deferred Compensation</t>
  </si>
  <si>
    <t>Fellowship of Orthodox Stewards Cash/Cash Equiv</t>
  </si>
  <si>
    <t>FOS Investments</t>
  </si>
  <si>
    <t>A &amp; B York Trust Cash/Cash Equiv</t>
  </si>
  <si>
    <t xml:space="preserve"> A &amp; B York Investments</t>
  </si>
  <si>
    <t>Total Wachovia Fellowship of Orthodox Stewards Endowment</t>
  </si>
  <si>
    <t>Total Wachovia A &amp; B York Trust</t>
  </si>
  <si>
    <t>J McGuire trust Cash/Cash Equiv</t>
  </si>
  <si>
    <t>J McGuire Investment</t>
  </si>
  <si>
    <t>J McGuire  Allow  for F. M. V.</t>
  </si>
  <si>
    <t xml:space="preserve"> A &amp; B Allowance for F. M. V.</t>
  </si>
  <si>
    <t>FOS Allowance for F. M. V.</t>
  </si>
  <si>
    <t>Wachovia Metro Deferred Comp. Cash</t>
  </si>
  <si>
    <t>Wachovia Metro DC Investments</t>
  </si>
  <si>
    <t>Wachovia Metro DC Allow for MV</t>
  </si>
  <si>
    <t>Total Wachovia J. McGuire Nimcrut</t>
  </si>
  <si>
    <t>Total Wachovia L. Kavalenko Trust</t>
  </si>
  <si>
    <t>Wachovia St. Andrews Endowment</t>
  </si>
  <si>
    <t>St. Andrew Cash/Cash Equiv</t>
  </si>
  <si>
    <t>St. Andrews Investments</t>
  </si>
  <si>
    <t>St. Andrews Allowance for M. V.</t>
  </si>
  <si>
    <t>Antonia Rotko Cash/ash Equiv</t>
  </si>
  <si>
    <t>Antonia Rotko Investments</t>
  </si>
  <si>
    <t>Antonia Rotko Allow for M.V.</t>
  </si>
  <si>
    <t>Total Wachovia A Rotko Nimcrut Trust</t>
  </si>
  <si>
    <t>HVIZD Annuity</t>
  </si>
  <si>
    <t>Wachovia Main Endow Cash/Cash Equiv</t>
  </si>
  <si>
    <t>Wachovia Main Endow Investments</t>
  </si>
  <si>
    <t>Wachovia Main Endow Allowance for F.M.V.</t>
  </si>
  <si>
    <t>Total Wachovia Main Endowment</t>
  </si>
  <si>
    <t>Wachovia Other Investments</t>
  </si>
  <si>
    <t>Total Restricted Investments and Trusts</t>
  </si>
  <si>
    <t>Accrued Expenses</t>
  </si>
  <si>
    <t xml:space="preserve"> Auto loan - Ford Motor Credit</t>
  </si>
  <si>
    <t>Current portion of Long term debt</t>
  </si>
  <si>
    <t>Defered Compensation liability</t>
  </si>
  <si>
    <t>Deferred Compensation liability</t>
  </si>
  <si>
    <t>Hvizd Annuity liability</t>
  </si>
  <si>
    <t>York trust liability</t>
  </si>
  <si>
    <t xml:space="preserve">Unitrust liability </t>
  </si>
  <si>
    <t>Deferred Compensation and annuities</t>
  </si>
  <si>
    <t>Honesdal National Bank, Long term portion</t>
  </si>
  <si>
    <t>Total Deferred compensation  and annuities</t>
  </si>
  <si>
    <t>Deferred Revenue</t>
  </si>
  <si>
    <t>Current Year Income</t>
  </si>
  <si>
    <t>Unrestricted Net Assets</t>
  </si>
  <si>
    <t>Temporarily Restricted Net Assets</t>
  </si>
  <si>
    <t>Permanently Restricted Net Assets</t>
  </si>
  <si>
    <t>Total Unrestricted Net Assets</t>
  </si>
  <si>
    <t>Plant Fund Building &amp; Improve</t>
  </si>
  <si>
    <t>Plant Fund Furniture &amp; Equip</t>
  </si>
  <si>
    <t>Plant Fund Auto &amp; Garden Equip</t>
  </si>
  <si>
    <t>Plant Fund Computer Equip</t>
  </si>
  <si>
    <t>Plant Fund Chapel Equip &amp; Furn</t>
  </si>
  <si>
    <t>Plant Fund Real Estate</t>
  </si>
  <si>
    <t>Plant Fund Capitalized Closing</t>
  </si>
  <si>
    <t>Accum Deprec Bld &amp; Improvements</t>
  </si>
  <si>
    <t>Accum Deprec Furn &amp; Equip</t>
  </si>
  <si>
    <t>Accum Deprec Auto &amp; Garden Equi</t>
  </si>
  <si>
    <t>Accum Deprec Computer Equip</t>
  </si>
  <si>
    <t>Accum Deprec Chapel Equip &amp; Fur</t>
  </si>
  <si>
    <t>Accum Deprec Real Estate</t>
  </si>
  <si>
    <t>Accum Amort Capital Close Cost</t>
  </si>
  <si>
    <t>Kavalenko Nimcrut Cash/Cash Equiv</t>
  </si>
  <si>
    <t>Kavalenko Nimcrut Investments</t>
  </si>
  <si>
    <t>Kavalenko Nimcrut Allow for M. V.</t>
  </si>
  <si>
    <t>The Orthodox Church in America</t>
  </si>
  <si>
    <t xml:space="preserve">Balance Sheet </t>
  </si>
  <si>
    <t>(Audited)</t>
  </si>
  <si>
    <t>(Unaudited)</t>
  </si>
  <si>
    <t>Dec. 31, 2006</t>
  </si>
  <si>
    <t>Assets</t>
  </si>
  <si>
    <t>Cash and Cash Equivalents</t>
  </si>
  <si>
    <t>Prepaid Expenses</t>
  </si>
  <si>
    <t>Inventory</t>
  </si>
  <si>
    <t>Investments</t>
  </si>
  <si>
    <t xml:space="preserve">     Total Assets</t>
  </si>
  <si>
    <t>Liabilities and Net Assets</t>
  </si>
  <si>
    <t>Loans Payable</t>
  </si>
  <si>
    <t>Deferred compensation</t>
  </si>
  <si>
    <t>Deferred revenue</t>
  </si>
  <si>
    <t>Annuity and Unitrust Agreements</t>
  </si>
  <si>
    <t xml:space="preserve">     Total Liabilities</t>
  </si>
  <si>
    <t xml:space="preserve">     Undesignated</t>
  </si>
  <si>
    <t xml:space="preserve">     Plant Fund</t>
  </si>
  <si>
    <t>Total unrestricted net assets</t>
  </si>
  <si>
    <t xml:space="preserve">     Temporarily Restricted</t>
  </si>
  <si>
    <t>Total temporarily restricted net assets</t>
  </si>
  <si>
    <t xml:space="preserve">     Endowment Funds</t>
  </si>
  <si>
    <t>Total permanently restricted net assets</t>
  </si>
  <si>
    <t xml:space="preserve">     Total Net Assets</t>
  </si>
  <si>
    <t xml:space="preserve">     Total Liabilities and Net Assets</t>
  </si>
  <si>
    <t>For the Years Ending December 31, 2006 and 2007</t>
  </si>
  <si>
    <t>Dec. 31, 2007</t>
  </si>
  <si>
    <t>Accounts Payable &amp; Accrued Exp</t>
  </si>
  <si>
    <t xml:space="preserve">     Life Income Funds/Deferred Comp.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</si>
</sst>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7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164" fontId="3" fillId="0" borderId="4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5" fontId="0" fillId="0" borderId="1" xfId="0" applyNumberForma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42" fontId="0" fillId="0" borderId="0" xfId="17" applyNumberFormat="1" applyAlignment="1">
      <alignment/>
    </xf>
    <xf numFmtId="37" fontId="0" fillId="0" borderId="0" xfId="0" applyNumberFormat="1" applyAlignment="1">
      <alignment/>
    </xf>
    <xf numFmtId="5" fontId="0" fillId="0" borderId="5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6" xfId="0" applyNumberFormat="1" applyBorder="1" applyAlignment="1">
      <alignment/>
    </xf>
    <xf numFmtId="37" fontId="0" fillId="0" borderId="6" xfId="0" applyNumberFormat="1" applyBorder="1" applyAlignment="1">
      <alignment/>
    </xf>
    <xf numFmtId="37" fontId="0" fillId="0" borderId="7" xfId="0" applyNumberFormat="1" applyBorder="1" applyAlignment="1">
      <alignment/>
    </xf>
    <xf numFmtId="37" fontId="0" fillId="0" borderId="8" xfId="0" applyNumberForma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3" sqref="A3:E3"/>
    </sheetView>
  </sheetViews>
  <sheetFormatPr defaultColWidth="9.140625" defaultRowHeight="12.75"/>
  <cols>
    <col min="1" max="1" width="6.28125" style="0" customWidth="1"/>
    <col min="2" max="2" width="35.140625" style="0" customWidth="1"/>
    <col min="3" max="3" width="14.421875" style="0" customWidth="1"/>
    <col min="4" max="4" width="4.28125" style="0" customWidth="1"/>
    <col min="5" max="6" width="14.421875" style="0" customWidth="1"/>
  </cols>
  <sheetData>
    <row r="1" spans="1:5" ht="12.75">
      <c r="A1" s="28" t="s">
        <v>112</v>
      </c>
      <c r="B1" s="28"/>
      <c r="C1" s="28"/>
      <c r="D1" s="28"/>
      <c r="E1" s="28"/>
    </row>
    <row r="2" spans="1:5" ht="12.75">
      <c r="A2" s="28" t="s">
        <v>113</v>
      </c>
      <c r="B2" s="28"/>
      <c r="C2" s="28"/>
      <c r="D2" s="28"/>
      <c r="E2" s="28"/>
    </row>
    <row r="3" spans="1:5" ht="12.75">
      <c r="A3" s="28" t="s">
        <v>138</v>
      </c>
      <c r="B3" s="28"/>
      <c r="C3" s="28"/>
      <c r="D3" s="28"/>
      <c r="E3" s="28"/>
    </row>
    <row r="6" spans="3:5" ht="12.75">
      <c r="C6" s="16" t="s">
        <v>114</v>
      </c>
      <c r="E6" s="16" t="s">
        <v>115</v>
      </c>
    </row>
    <row r="7" spans="3:5" ht="13.5" thickBot="1">
      <c r="C7" s="17" t="s">
        <v>116</v>
      </c>
      <c r="E7" s="17" t="s">
        <v>139</v>
      </c>
    </row>
    <row r="8" spans="1:5" ht="12.75">
      <c r="A8" s="18" t="s">
        <v>117</v>
      </c>
      <c r="E8" s="19"/>
    </row>
    <row r="9" spans="2:5" ht="12.75">
      <c r="B9" t="s">
        <v>118</v>
      </c>
      <c r="C9" s="20">
        <v>680637</v>
      </c>
      <c r="D9" s="20"/>
      <c r="E9" s="20">
        <v>679696.13</v>
      </c>
    </row>
    <row r="10" spans="2:5" ht="12.75">
      <c r="B10" t="s">
        <v>5</v>
      </c>
      <c r="C10" s="21">
        <v>2039</v>
      </c>
      <c r="D10" s="21"/>
      <c r="E10" s="21">
        <f>3611.36+19236</f>
        <v>22847.36</v>
      </c>
    </row>
    <row r="11" spans="2:5" ht="12.75">
      <c r="B11" t="s">
        <v>34</v>
      </c>
      <c r="C11" s="21">
        <v>53467</v>
      </c>
      <c r="D11" s="21"/>
      <c r="E11" s="21">
        <f>244826.79</f>
        <v>244826.79</v>
      </c>
    </row>
    <row r="12" spans="2:5" ht="12.75">
      <c r="B12" t="s">
        <v>42</v>
      </c>
      <c r="C12" s="21">
        <v>39550</v>
      </c>
      <c r="D12" s="21"/>
      <c r="E12" s="21">
        <v>33269.13</v>
      </c>
    </row>
    <row r="13" spans="2:5" ht="12.75">
      <c r="B13" t="s">
        <v>119</v>
      </c>
      <c r="C13" s="21">
        <v>2001</v>
      </c>
      <c r="D13" s="21"/>
      <c r="E13" s="21">
        <v>5168.5</v>
      </c>
    </row>
    <row r="14" spans="2:5" ht="12.75">
      <c r="B14" t="s">
        <v>120</v>
      </c>
      <c r="C14" s="21">
        <v>24600</v>
      </c>
      <c r="D14" s="21"/>
      <c r="E14" s="21">
        <v>23707.79</v>
      </c>
    </row>
    <row r="15" spans="2:5" ht="12.75">
      <c r="B15" t="s">
        <v>121</v>
      </c>
      <c r="C15" s="21">
        <v>2941212</v>
      </c>
      <c r="D15" s="21"/>
      <c r="E15" s="21">
        <f>2788721.98</f>
        <v>2788721.98</v>
      </c>
    </row>
    <row r="16" spans="2:5" ht="12.75">
      <c r="B16" t="s">
        <v>10</v>
      </c>
      <c r="C16" s="21">
        <v>848201</v>
      </c>
      <c r="D16" s="21"/>
      <c r="E16" s="21">
        <v>727247.85</v>
      </c>
    </row>
    <row r="17" spans="2:5" ht="13.5" thickBot="1">
      <c r="B17" t="s">
        <v>122</v>
      </c>
      <c r="C17" s="22">
        <f>SUM(C9:C16)</f>
        <v>4591707</v>
      </c>
      <c r="D17" s="23"/>
      <c r="E17" s="22">
        <f>SUM(E9:E16)</f>
        <v>4525485.53</v>
      </c>
    </row>
    <row r="18" ht="13.5" thickTop="1"/>
    <row r="19" ht="12.75">
      <c r="A19" s="18" t="s">
        <v>123</v>
      </c>
    </row>
    <row r="20" spans="2:5" ht="12.75">
      <c r="B20" t="s">
        <v>140</v>
      </c>
      <c r="C20" s="23">
        <v>207352</v>
      </c>
      <c r="D20" s="23"/>
      <c r="E20" s="23">
        <v>192499.41</v>
      </c>
    </row>
    <row r="21" spans="2:5" ht="12.75">
      <c r="B21" t="s">
        <v>124</v>
      </c>
      <c r="C21" s="21">
        <v>1727026</v>
      </c>
      <c r="D21" s="21"/>
      <c r="E21" s="21">
        <f>21360.33+87656.15+987877.82</f>
        <v>1096894.3</v>
      </c>
    </row>
    <row r="22" spans="2:5" ht="12.75">
      <c r="B22" t="s">
        <v>125</v>
      </c>
      <c r="C22" s="21">
        <v>151862</v>
      </c>
      <c r="D22" s="21"/>
      <c r="E22" s="21">
        <f>56409.92+10459.71</f>
        <v>66869.63</v>
      </c>
    </row>
    <row r="23" spans="2:5" ht="12.75">
      <c r="B23" t="s">
        <v>126</v>
      </c>
      <c r="C23" s="21">
        <v>0</v>
      </c>
      <c r="D23" s="21"/>
      <c r="E23" s="21">
        <v>2043.85</v>
      </c>
    </row>
    <row r="24" spans="2:5" ht="12.75">
      <c r="B24" t="s">
        <v>127</v>
      </c>
      <c r="C24" s="21">
        <v>521210</v>
      </c>
      <c r="D24" s="21"/>
      <c r="E24" s="21">
        <f>104534.76+220285.14+196390.44</f>
        <v>521210.34</v>
      </c>
    </row>
    <row r="25" spans="2:5" ht="12.75">
      <c r="B25" t="s">
        <v>128</v>
      </c>
      <c r="C25" s="24">
        <f>SUM(C20:C24)</f>
        <v>2607450</v>
      </c>
      <c r="D25" s="23"/>
      <c r="E25" s="24">
        <f>SUM(E20:E24)</f>
        <v>1879517.53</v>
      </c>
    </row>
    <row r="26" spans="3:5" ht="12.75">
      <c r="C26" s="23"/>
      <c r="D26" s="23"/>
      <c r="E26" s="23"/>
    </row>
    <row r="27" spans="2:5" ht="12.75">
      <c r="B27" t="s">
        <v>91</v>
      </c>
      <c r="C27" s="23"/>
      <c r="D27" s="23"/>
      <c r="E27" s="23"/>
    </row>
    <row r="28" spans="2:5" ht="12.75">
      <c r="B28" t="s">
        <v>129</v>
      </c>
      <c r="C28" s="23">
        <f>-1370686+1</f>
        <v>-1370685</v>
      </c>
      <c r="D28" s="23"/>
      <c r="E28" s="23">
        <f>-794648</f>
        <v>-794648</v>
      </c>
    </row>
    <row r="29" spans="2:5" ht="12.75">
      <c r="B29" t="s">
        <v>130</v>
      </c>
      <c r="C29" s="21">
        <v>584490</v>
      </c>
      <c r="D29" s="21"/>
      <c r="E29" s="21">
        <v>727247.85</v>
      </c>
    </row>
    <row r="30" spans="2:5" ht="12.75">
      <c r="B30" t="s">
        <v>131</v>
      </c>
      <c r="C30" s="25">
        <f>SUM(C28:C29)</f>
        <v>-786195</v>
      </c>
      <c r="D30" s="21"/>
      <c r="E30" s="25">
        <f>SUM(E28:E29)</f>
        <v>-67400.15000000002</v>
      </c>
    </row>
    <row r="31" spans="3:5" ht="12.75">
      <c r="C31" s="21"/>
      <c r="D31" s="21"/>
      <c r="E31" s="21"/>
    </row>
    <row r="32" spans="2:5" ht="12.75">
      <c r="B32" t="s">
        <v>92</v>
      </c>
      <c r="C32" s="21"/>
      <c r="D32" s="21"/>
      <c r="E32" s="21"/>
    </row>
    <row r="33" spans="2:5" ht="12.75">
      <c r="B33" t="s">
        <v>132</v>
      </c>
      <c r="C33" s="21">
        <v>1008264</v>
      </c>
      <c r="D33" s="21"/>
      <c r="E33" s="21">
        <v>512726</v>
      </c>
    </row>
    <row r="34" spans="2:5" ht="12.75">
      <c r="B34" t="s">
        <v>141</v>
      </c>
      <c r="C34" s="21">
        <v>186599</v>
      </c>
      <c r="D34" s="21"/>
      <c r="E34" s="21">
        <v>45825.51</v>
      </c>
    </row>
    <row r="35" spans="2:5" ht="12.75">
      <c r="B35" t="s">
        <v>133</v>
      </c>
      <c r="C35" s="25">
        <f>SUM(C33:C34)</f>
        <v>1194863</v>
      </c>
      <c r="D35" s="21"/>
      <c r="E35" s="25">
        <f>SUM(E33:E34)</f>
        <v>558551.51</v>
      </c>
    </row>
    <row r="36" spans="3:5" ht="12.75">
      <c r="C36" s="21"/>
      <c r="D36" s="21"/>
      <c r="E36" s="21"/>
    </row>
    <row r="37" spans="3:5" ht="12.75">
      <c r="C37" s="21"/>
      <c r="D37" s="21"/>
      <c r="E37" s="21"/>
    </row>
    <row r="38" spans="2:5" ht="12.75">
      <c r="B38" t="s">
        <v>93</v>
      </c>
      <c r="C38" s="21"/>
      <c r="D38" s="21"/>
      <c r="E38" s="21"/>
    </row>
    <row r="39" spans="2:5" ht="12.75">
      <c r="B39" t="s">
        <v>134</v>
      </c>
      <c r="C39" s="21">
        <v>1575589</v>
      </c>
      <c r="D39" s="21"/>
      <c r="E39" s="21">
        <v>2154816.5</v>
      </c>
    </row>
    <row r="40" spans="2:5" ht="12.75">
      <c r="B40" t="s">
        <v>135</v>
      </c>
      <c r="C40" s="25">
        <f>+C39</f>
        <v>1575589</v>
      </c>
      <c r="D40" s="21"/>
      <c r="E40" s="25">
        <f>+E39</f>
        <v>2154816.5</v>
      </c>
    </row>
    <row r="42" spans="2:5" ht="12.75">
      <c r="B42" t="s">
        <v>136</v>
      </c>
      <c r="C42" s="26">
        <f>+C30+C35+C40</f>
        <v>1984257</v>
      </c>
      <c r="E42" s="26">
        <f>+E30+E35+E40</f>
        <v>2645967.86</v>
      </c>
    </row>
    <row r="44" spans="2:5" ht="13.5" thickBot="1">
      <c r="B44" t="s">
        <v>137</v>
      </c>
      <c r="C44" s="27">
        <f>+C25+C42</f>
        <v>4591707</v>
      </c>
      <c r="E44" s="27">
        <f>+E25+E42</f>
        <v>4525485.39</v>
      </c>
    </row>
    <row r="45" ht="13.5" thickTop="1"/>
    <row r="47" spans="3:5" ht="12.75">
      <c r="C47" s="21">
        <f>+C17-C44</f>
        <v>0</v>
      </c>
      <c r="E47" s="21">
        <f>+E17-E44</f>
        <v>0.14000000059604645</v>
      </c>
    </row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9" sqref="I9"/>
    </sheetView>
  </sheetViews>
  <sheetFormatPr defaultColWidth="9.140625" defaultRowHeight="12.75"/>
  <cols>
    <col min="1" max="5" width="3.00390625" style="10" customWidth="1"/>
    <col min="6" max="6" width="47.140625" style="10" customWidth="1"/>
    <col min="7" max="7" width="18.00390625" style="1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0</v>
      </c>
    </row>
    <row r="2" spans="1:7" ht="13.5" thickTop="1">
      <c r="A2" s="1" t="s">
        <v>1</v>
      </c>
      <c r="B2" s="1"/>
      <c r="C2" s="1"/>
      <c r="D2" s="1"/>
      <c r="E2" s="1"/>
      <c r="F2" s="1"/>
      <c r="G2" s="3"/>
    </row>
    <row r="3" spans="1:7" ht="12.75">
      <c r="A3" s="1"/>
      <c r="B3" s="1" t="s">
        <v>2</v>
      </c>
      <c r="C3" s="1"/>
      <c r="D3" s="1"/>
      <c r="E3" s="1"/>
      <c r="F3" s="1"/>
      <c r="G3" s="3"/>
    </row>
    <row r="4" spans="1:7" ht="12.75">
      <c r="A4" s="1"/>
      <c r="B4" s="1"/>
      <c r="C4" s="1" t="s">
        <v>3</v>
      </c>
      <c r="D4" s="1"/>
      <c r="E4" s="1"/>
      <c r="F4" s="1"/>
      <c r="G4" s="3"/>
    </row>
    <row r="5" spans="1:7" ht="12.75">
      <c r="A5" s="1"/>
      <c r="B5" s="1"/>
      <c r="C5" s="1"/>
      <c r="D5" s="12" t="s">
        <v>22</v>
      </c>
      <c r="E5" s="12"/>
      <c r="F5" s="12"/>
      <c r="G5" s="3"/>
    </row>
    <row r="6" spans="1:7" ht="12.75">
      <c r="A6" s="1"/>
      <c r="B6" s="1"/>
      <c r="C6" s="1"/>
      <c r="D6" s="1"/>
      <c r="E6" s="1" t="s">
        <v>24</v>
      </c>
      <c r="F6" s="1"/>
      <c r="G6" s="3">
        <v>126931.05</v>
      </c>
    </row>
    <row r="7" spans="1:7" ht="12.75">
      <c r="A7" s="1"/>
      <c r="B7" s="1"/>
      <c r="C7" s="1"/>
      <c r="D7" s="1"/>
      <c r="E7" s="1" t="s">
        <v>25</v>
      </c>
      <c r="F7" s="1"/>
      <c r="G7" s="3">
        <v>7541.71</v>
      </c>
    </row>
    <row r="8" spans="1:7" ht="12.75">
      <c r="A8" s="1"/>
      <c r="B8" s="1"/>
      <c r="C8" s="1"/>
      <c r="D8" s="1"/>
      <c r="E8" s="1" t="s">
        <v>27</v>
      </c>
      <c r="F8" s="1"/>
      <c r="G8" s="3">
        <v>2403.44</v>
      </c>
    </row>
    <row r="9" spans="1:7" ht="12.75">
      <c r="A9" s="1"/>
      <c r="B9" s="1"/>
      <c r="C9" s="1"/>
      <c r="D9" s="1"/>
      <c r="E9" s="1" t="s">
        <v>32</v>
      </c>
      <c r="F9" s="1"/>
      <c r="G9" s="3">
        <v>15700.71</v>
      </c>
    </row>
    <row r="10" spans="1:7" ht="12.75">
      <c r="A10" s="1"/>
      <c r="B10" s="1"/>
      <c r="C10" s="1"/>
      <c r="D10" s="1"/>
      <c r="E10" s="1" t="s">
        <v>28</v>
      </c>
      <c r="F10" s="1"/>
      <c r="G10" s="3">
        <v>14995.61</v>
      </c>
    </row>
    <row r="11" spans="1:7" ht="12.75">
      <c r="A11" s="1"/>
      <c r="B11" s="1"/>
      <c r="C11" s="1"/>
      <c r="D11" s="1"/>
      <c r="E11" s="1" t="s">
        <v>29</v>
      </c>
      <c r="F11" s="1"/>
      <c r="G11" s="3">
        <v>7.18</v>
      </c>
    </row>
    <row r="12" spans="1:7" ht="13.5" thickBot="1">
      <c r="A12" s="1"/>
      <c r="B12" s="1"/>
      <c r="C12" s="1"/>
      <c r="D12" s="1"/>
      <c r="E12" s="1" t="s">
        <v>30</v>
      </c>
      <c r="F12" s="1"/>
      <c r="G12" s="4">
        <v>2000</v>
      </c>
    </row>
    <row r="13" spans="1:7" ht="12.75">
      <c r="A13" s="1"/>
      <c r="B13" s="1"/>
      <c r="C13" s="1"/>
      <c r="D13" s="1"/>
      <c r="E13" s="1"/>
      <c r="F13" s="1"/>
      <c r="G13" s="3">
        <f>SUM(G6:G12)</f>
        <v>169579.7</v>
      </c>
    </row>
    <row r="14" spans="1:7" ht="12.75">
      <c r="A14" s="1"/>
      <c r="B14" s="1"/>
      <c r="C14" s="1"/>
      <c r="D14" s="12" t="s">
        <v>23</v>
      </c>
      <c r="E14" s="12"/>
      <c r="F14" s="12"/>
      <c r="G14" s="3"/>
    </row>
    <row r="15" spans="1:7" ht="12.75">
      <c r="A15" s="1"/>
      <c r="B15" s="1"/>
      <c r="C15" s="1"/>
      <c r="D15" s="1"/>
      <c r="E15" s="1" t="s">
        <v>31</v>
      </c>
      <c r="F15" s="1"/>
      <c r="G15" s="3">
        <v>85574.61</v>
      </c>
    </row>
    <row r="16" spans="1:7" ht="12.75">
      <c r="A16" s="1"/>
      <c r="B16" s="1"/>
      <c r="C16" s="1"/>
      <c r="D16" s="1"/>
      <c r="E16" s="1" t="s">
        <v>26</v>
      </c>
      <c r="F16" s="1"/>
      <c r="G16" s="3">
        <v>72904.79</v>
      </c>
    </row>
    <row r="17" spans="1:7" ht="13.5" thickBot="1">
      <c r="A17" s="1"/>
      <c r="B17" s="1"/>
      <c r="C17" s="1"/>
      <c r="D17" s="1"/>
      <c r="E17" s="1" t="s">
        <v>33</v>
      </c>
      <c r="F17" s="1"/>
      <c r="G17" s="4">
        <v>351637.03</v>
      </c>
    </row>
    <row r="18" spans="1:7" ht="12.75">
      <c r="A18" s="1"/>
      <c r="B18" s="1"/>
      <c r="C18" s="1"/>
      <c r="D18" s="1"/>
      <c r="G18" s="2">
        <f>SUM(G15:G17)</f>
        <v>510116.43000000005</v>
      </c>
    </row>
    <row r="19" spans="1:4" ht="12.75">
      <c r="A19" s="1"/>
      <c r="B19" s="1"/>
      <c r="C19" s="1"/>
      <c r="D19" s="1"/>
    </row>
    <row r="20" spans="1:7" ht="12.75">
      <c r="A20" s="1"/>
      <c r="B20" s="1"/>
      <c r="C20" s="1" t="s">
        <v>4</v>
      </c>
      <c r="D20" s="1"/>
      <c r="E20" s="1"/>
      <c r="F20" s="1"/>
      <c r="G20" s="3">
        <f>+G13+G18</f>
        <v>679696.1300000001</v>
      </c>
    </row>
    <row r="21" spans="1:7" ht="15" customHeight="1">
      <c r="A21" s="1"/>
      <c r="B21" s="1"/>
      <c r="C21" s="1" t="s">
        <v>5</v>
      </c>
      <c r="D21" s="1"/>
      <c r="E21" s="1"/>
      <c r="F21" s="1"/>
      <c r="G21" s="3"/>
    </row>
    <row r="22" spans="1:7" ht="12.75">
      <c r="A22" s="1"/>
      <c r="B22" s="1"/>
      <c r="C22" s="1"/>
      <c r="D22" s="1"/>
      <c r="E22" s="1" t="s">
        <v>34</v>
      </c>
      <c r="F22" s="1"/>
      <c r="G22" s="3"/>
    </row>
    <row r="23" spans="1:7" ht="12.75">
      <c r="A23" s="1"/>
      <c r="B23" s="1"/>
      <c r="C23" s="1"/>
      <c r="D23" s="1"/>
      <c r="E23" s="1"/>
      <c r="F23" s="1" t="s">
        <v>35</v>
      </c>
      <c r="G23" s="3">
        <v>202230</v>
      </c>
    </row>
    <row r="24" spans="1:7" ht="12.75">
      <c r="A24" s="1"/>
      <c r="B24" s="1"/>
      <c r="C24" s="1"/>
      <c r="D24" s="1"/>
      <c r="E24" s="1"/>
      <c r="F24" s="1" t="s">
        <v>36</v>
      </c>
      <c r="G24" s="3">
        <v>2000</v>
      </c>
    </row>
    <row r="25" spans="1:7" ht="13.5" thickBot="1">
      <c r="A25" s="1"/>
      <c r="B25" s="1"/>
      <c r="C25" s="1"/>
      <c r="D25" s="1"/>
      <c r="E25" s="1"/>
      <c r="F25" s="1" t="s">
        <v>37</v>
      </c>
      <c r="G25" s="4">
        <v>21122.5</v>
      </c>
    </row>
    <row r="26" spans="1:7" ht="12.75">
      <c r="A26" s="1"/>
      <c r="B26" s="1"/>
      <c r="C26" s="1"/>
      <c r="D26" s="1"/>
      <c r="E26" s="1" t="s">
        <v>38</v>
      </c>
      <c r="F26" s="1"/>
      <c r="G26" s="3">
        <f>SUM(G23:G25)</f>
        <v>225352.5</v>
      </c>
    </row>
    <row r="27" spans="1:7" ht="15" customHeight="1" thickBot="1">
      <c r="A27" s="1"/>
      <c r="B27" s="1"/>
      <c r="C27" s="1"/>
      <c r="D27" s="1"/>
      <c r="E27" s="1" t="s">
        <v>39</v>
      </c>
      <c r="F27" s="1"/>
      <c r="G27" s="4">
        <v>19474.29</v>
      </c>
    </row>
    <row r="28" spans="1:7" ht="12.75">
      <c r="A28" s="1"/>
      <c r="B28" s="1"/>
      <c r="C28" s="1" t="s">
        <v>6</v>
      </c>
      <c r="D28" s="1"/>
      <c r="E28" s="1"/>
      <c r="F28" s="1"/>
      <c r="G28" s="3">
        <f>SUM(G26:G27)</f>
        <v>244826.79</v>
      </c>
    </row>
    <row r="29" spans="1:7" ht="9.75" customHeight="1">
      <c r="A29" s="1"/>
      <c r="B29" s="1"/>
      <c r="C29" s="1"/>
      <c r="D29" s="1"/>
      <c r="E29" s="1"/>
      <c r="F29" s="1"/>
      <c r="G29" s="3"/>
    </row>
    <row r="30" spans="1:7" ht="12.75">
      <c r="A30" s="1"/>
      <c r="B30" s="1"/>
      <c r="C30" s="1" t="s">
        <v>7</v>
      </c>
      <c r="D30" s="1"/>
      <c r="E30" s="1"/>
      <c r="F30" s="1"/>
      <c r="G30" s="3"/>
    </row>
    <row r="31" spans="1:7" ht="12.75">
      <c r="A31" s="1"/>
      <c r="B31" s="1"/>
      <c r="C31" s="1"/>
      <c r="D31" s="1"/>
      <c r="E31" s="1" t="s">
        <v>40</v>
      </c>
      <c r="F31" s="1"/>
      <c r="G31" s="3">
        <v>23707.79</v>
      </c>
    </row>
    <row r="32" spans="1:7" ht="12.75">
      <c r="A32" s="1"/>
      <c r="B32" s="1"/>
      <c r="C32" s="1"/>
      <c r="D32" s="1"/>
      <c r="E32" s="1" t="s">
        <v>41</v>
      </c>
      <c r="F32" s="1"/>
      <c r="G32" s="3">
        <v>3611.36</v>
      </c>
    </row>
    <row r="33" spans="1:7" ht="12.75">
      <c r="A33" s="1"/>
      <c r="B33" s="1"/>
      <c r="C33" s="1"/>
      <c r="D33" s="1"/>
      <c r="E33" s="1" t="s">
        <v>42</v>
      </c>
      <c r="F33" s="1"/>
      <c r="G33" s="3">
        <v>33269.13</v>
      </c>
    </row>
    <row r="34" spans="1:7" ht="12.75">
      <c r="A34" s="1"/>
      <c r="B34" s="1"/>
      <c r="C34" s="1"/>
      <c r="D34" s="1"/>
      <c r="E34" s="1" t="s">
        <v>43</v>
      </c>
      <c r="F34" s="1"/>
      <c r="G34" s="3">
        <v>5168.5</v>
      </c>
    </row>
    <row r="35" spans="1:7" ht="13.5" thickBot="1">
      <c r="A35" s="1"/>
      <c r="B35" s="1"/>
      <c r="D35" s="1"/>
      <c r="E35" s="1" t="s">
        <v>44</v>
      </c>
      <c r="F35" s="1"/>
      <c r="G35" s="4">
        <v>19236</v>
      </c>
    </row>
    <row r="36" spans="1:7" ht="12.75">
      <c r="A36" s="1"/>
      <c r="C36" s="1" t="s">
        <v>8</v>
      </c>
      <c r="D36" s="1"/>
      <c r="E36" s="1"/>
      <c r="F36" s="1"/>
      <c r="G36" s="3">
        <f>SUM(G31:G35)</f>
        <v>84992.78</v>
      </c>
    </row>
    <row r="37" spans="1:7" ht="9.75" customHeight="1">
      <c r="A37" s="1"/>
      <c r="B37" s="1"/>
      <c r="C37" s="1"/>
      <c r="D37" s="1"/>
      <c r="E37" s="1"/>
      <c r="F37" s="1"/>
      <c r="G37" s="3"/>
    </row>
    <row r="38" spans="1:7" ht="12.75">
      <c r="A38" s="1"/>
      <c r="B38" s="10" t="s">
        <v>9</v>
      </c>
      <c r="C38" s="1"/>
      <c r="D38" s="1"/>
      <c r="E38" s="1"/>
      <c r="F38" s="1"/>
      <c r="G38" s="3">
        <f>SUM(G20,G28,G36)</f>
        <v>1009515.7000000002</v>
      </c>
    </row>
    <row r="39" spans="1:7" ht="12.75">
      <c r="A39" s="1"/>
      <c r="B39" s="1"/>
      <c r="C39" s="1"/>
      <c r="D39" s="1"/>
      <c r="E39" s="1"/>
      <c r="F39" s="1"/>
      <c r="G39" s="3"/>
    </row>
    <row r="40" spans="1:7" ht="12.75">
      <c r="A40" s="1"/>
      <c r="C40" s="1" t="s">
        <v>10</v>
      </c>
      <c r="D40" s="1"/>
      <c r="E40" s="1"/>
      <c r="F40" s="1"/>
      <c r="G40" s="3"/>
    </row>
    <row r="41" spans="1:7" ht="12.75">
      <c r="A41" s="1"/>
      <c r="B41" s="1"/>
      <c r="D41" s="1" t="s">
        <v>95</v>
      </c>
      <c r="E41" s="1"/>
      <c r="F41" s="1"/>
      <c r="G41" s="3">
        <v>519186.27</v>
      </c>
    </row>
    <row r="42" spans="1:7" ht="12.75">
      <c r="A42" s="1"/>
      <c r="B42" s="1"/>
      <c r="D42" s="1" t="s">
        <v>96</v>
      </c>
      <c r="E42" s="1"/>
      <c r="F42" s="1"/>
      <c r="G42" s="3">
        <v>48495.18</v>
      </c>
    </row>
    <row r="43" spans="1:7" ht="12.75">
      <c r="A43" s="1"/>
      <c r="B43" s="1"/>
      <c r="D43" s="1" t="s">
        <v>97</v>
      </c>
      <c r="E43" s="1"/>
      <c r="F43" s="1"/>
      <c r="G43" s="3">
        <v>47916.5</v>
      </c>
    </row>
    <row r="44" spans="1:7" ht="12.75">
      <c r="A44" s="1"/>
      <c r="B44" s="1"/>
      <c r="D44" s="1" t="s">
        <v>98</v>
      </c>
      <c r="E44" s="1"/>
      <c r="F44" s="1"/>
      <c r="G44" s="3">
        <v>240108.2</v>
      </c>
    </row>
    <row r="45" spans="1:7" ht="12.75">
      <c r="A45" s="1"/>
      <c r="B45" s="1"/>
      <c r="D45" s="1" t="s">
        <v>99</v>
      </c>
      <c r="E45" s="1"/>
      <c r="F45" s="1"/>
      <c r="G45" s="3">
        <v>22500</v>
      </c>
    </row>
    <row r="46" spans="1:7" ht="12.75">
      <c r="A46" s="1"/>
      <c r="B46" s="1"/>
      <c r="D46" s="1" t="s">
        <v>100</v>
      </c>
      <c r="E46" s="1"/>
      <c r="F46" s="1"/>
      <c r="G46" s="3">
        <v>315443.86</v>
      </c>
    </row>
    <row r="47" spans="1:7" ht="12.75">
      <c r="A47" s="1"/>
      <c r="B47" s="1"/>
      <c r="D47" s="1" t="s">
        <v>101</v>
      </c>
      <c r="E47" s="1"/>
      <c r="F47" s="1"/>
      <c r="G47" s="3">
        <v>87681.59</v>
      </c>
    </row>
    <row r="48" spans="1:7" ht="12.75">
      <c r="A48" s="1"/>
      <c r="B48" s="1"/>
      <c r="D48" s="1" t="s">
        <v>102</v>
      </c>
      <c r="E48" s="1"/>
      <c r="F48" s="1"/>
      <c r="G48" s="3">
        <v>-222635.07</v>
      </c>
    </row>
    <row r="49" spans="1:7" ht="12.75">
      <c r="A49" s="1"/>
      <c r="B49" s="1"/>
      <c r="D49" s="1" t="s">
        <v>103</v>
      </c>
      <c r="E49" s="1"/>
      <c r="F49" s="1"/>
      <c r="G49" s="3">
        <v>-40642.11</v>
      </c>
    </row>
    <row r="50" spans="1:7" ht="12.75">
      <c r="A50" s="1"/>
      <c r="B50" s="1"/>
      <c r="D50" s="1" t="s">
        <v>104</v>
      </c>
      <c r="E50" s="1"/>
      <c r="F50" s="1"/>
      <c r="G50" s="3">
        <v>-35937.33</v>
      </c>
    </row>
    <row r="51" spans="1:7" ht="12.75">
      <c r="A51" s="1"/>
      <c r="B51" s="1"/>
      <c r="D51" s="1" t="s">
        <v>105</v>
      </c>
      <c r="E51" s="1"/>
      <c r="F51" s="1"/>
      <c r="G51" s="3">
        <v>-147763.91</v>
      </c>
    </row>
    <row r="52" spans="1:7" ht="12.75">
      <c r="A52" s="1"/>
      <c r="B52" s="1"/>
      <c r="D52" s="1" t="s">
        <v>106</v>
      </c>
      <c r="E52" s="1"/>
      <c r="F52" s="1"/>
      <c r="G52" s="3">
        <v>-14750</v>
      </c>
    </row>
    <row r="53" spans="1:7" ht="12.75">
      <c r="A53" s="1"/>
      <c r="B53" s="1"/>
      <c r="D53" s="1" t="s">
        <v>107</v>
      </c>
      <c r="E53" s="1"/>
      <c r="F53" s="1"/>
      <c r="G53" s="3">
        <v>-91259.33</v>
      </c>
    </row>
    <row r="54" spans="1:7" ht="13.5" thickBot="1">
      <c r="A54" s="1"/>
      <c r="B54" s="1"/>
      <c r="D54" s="1" t="s">
        <v>108</v>
      </c>
      <c r="E54" s="1"/>
      <c r="F54" s="1"/>
      <c r="G54" s="4">
        <v>-1096</v>
      </c>
    </row>
    <row r="55" spans="1:7" ht="12.75">
      <c r="A55" s="1"/>
      <c r="E55" s="1" t="s">
        <v>11</v>
      </c>
      <c r="F55" s="1"/>
      <c r="G55" s="3">
        <f>SUM(G41:G54)</f>
        <v>727247.8500000003</v>
      </c>
    </row>
    <row r="56" ht="12.75" customHeight="1"/>
    <row r="57" spans="1:7" ht="12.75">
      <c r="A57" s="1"/>
      <c r="B57" s="1"/>
      <c r="C57" s="1" t="s">
        <v>45</v>
      </c>
      <c r="D57" s="1"/>
      <c r="E57" s="1"/>
      <c r="F57" s="1"/>
      <c r="G57" s="3"/>
    </row>
    <row r="58" spans="1:7" ht="12.75">
      <c r="A58" s="1"/>
      <c r="B58" s="1"/>
      <c r="C58" s="1"/>
      <c r="D58" s="1"/>
      <c r="E58" s="1"/>
      <c r="F58" s="1" t="s">
        <v>58</v>
      </c>
      <c r="G58" s="3">
        <v>11092.13</v>
      </c>
    </row>
    <row r="59" spans="1:7" ht="12.75">
      <c r="A59" s="1"/>
      <c r="B59" s="1"/>
      <c r="C59" s="1"/>
      <c r="D59" s="1"/>
      <c r="E59" s="1"/>
      <c r="F59" s="1" t="s">
        <v>59</v>
      </c>
      <c r="G59" s="3">
        <v>72750.32</v>
      </c>
    </row>
    <row r="60" spans="1:7" ht="13.5" thickBot="1">
      <c r="A60" s="1"/>
      <c r="B60" s="1"/>
      <c r="C60" s="1"/>
      <c r="D60" s="1"/>
      <c r="E60" s="1"/>
      <c r="F60" s="1" t="s">
        <v>60</v>
      </c>
      <c r="G60" s="4">
        <v>28852.69</v>
      </c>
    </row>
    <row r="61" spans="1:7" ht="12.75">
      <c r="A61" s="1"/>
      <c r="B61" s="1"/>
      <c r="C61" s="1"/>
      <c r="D61" s="1"/>
      <c r="E61" s="1" t="s">
        <v>46</v>
      </c>
      <c r="F61" s="1"/>
      <c r="G61" s="3">
        <f>ROUND(SUM(G58:G60),5)</f>
        <v>112695.14</v>
      </c>
    </row>
    <row r="62" spans="1:7" ht="12.75">
      <c r="A62" s="1"/>
      <c r="B62" s="1"/>
      <c r="C62" s="1"/>
      <c r="D62" s="1"/>
      <c r="E62" s="1"/>
      <c r="F62" s="1"/>
      <c r="G62" s="3"/>
    </row>
    <row r="63" spans="1:7" ht="12.75">
      <c r="A63" s="1"/>
      <c r="B63" s="1"/>
      <c r="C63" s="1"/>
      <c r="D63" s="1"/>
      <c r="E63" s="1"/>
      <c r="F63" s="1" t="s">
        <v>47</v>
      </c>
      <c r="G63" s="3">
        <v>542.66</v>
      </c>
    </row>
    <row r="64" spans="1:7" ht="12.75">
      <c r="A64" s="1"/>
      <c r="B64" s="1"/>
      <c r="C64" s="1"/>
      <c r="D64" s="1"/>
      <c r="E64" s="1"/>
      <c r="F64" s="1" t="s">
        <v>48</v>
      </c>
      <c r="G64" s="3">
        <v>118064.61</v>
      </c>
    </row>
    <row r="65" spans="1:7" ht="13.5" thickBot="1">
      <c r="A65" s="1"/>
      <c r="B65" s="1"/>
      <c r="C65" s="1"/>
      <c r="D65" s="1"/>
      <c r="E65" s="1"/>
      <c r="F65" s="1" t="s">
        <v>57</v>
      </c>
      <c r="G65" s="4">
        <v>43.14</v>
      </c>
    </row>
    <row r="66" spans="1:7" ht="12.75">
      <c r="A66" s="1"/>
      <c r="B66" s="1"/>
      <c r="C66" s="1"/>
      <c r="D66" s="1"/>
      <c r="E66" s="1" t="s">
        <v>51</v>
      </c>
      <c r="F66" s="1"/>
      <c r="G66" s="3">
        <f>ROUND(SUM(G63:G65),5)</f>
        <v>118650.41</v>
      </c>
    </row>
    <row r="67" spans="1:7" ht="8.25" customHeight="1">
      <c r="A67" s="1"/>
      <c r="B67" s="1"/>
      <c r="C67" s="1"/>
      <c r="D67" s="1"/>
      <c r="E67" s="1"/>
      <c r="F67" s="1"/>
      <c r="G67" s="3"/>
    </row>
    <row r="68" spans="1:7" ht="12.75">
      <c r="A68" s="1"/>
      <c r="B68" s="1"/>
      <c r="C68" s="1"/>
      <c r="D68" s="1"/>
      <c r="E68" s="1"/>
      <c r="F68" s="1" t="s">
        <v>49</v>
      </c>
      <c r="G68" s="3">
        <v>51661.97</v>
      </c>
    </row>
    <row r="69" spans="1:7" ht="12.75">
      <c r="A69" s="1"/>
      <c r="B69" s="1"/>
      <c r="C69" s="1"/>
      <c r="D69" s="1"/>
      <c r="E69" s="1"/>
      <c r="F69" s="1" t="s">
        <v>50</v>
      </c>
      <c r="G69" s="3">
        <v>570915.23</v>
      </c>
    </row>
    <row r="70" spans="1:7" ht="13.5" thickBot="1">
      <c r="A70" s="1"/>
      <c r="B70" s="1"/>
      <c r="C70" s="1"/>
      <c r="D70" s="1"/>
      <c r="E70" s="1"/>
      <c r="F70" s="1" t="s">
        <v>56</v>
      </c>
      <c r="G70" s="4">
        <v>15690.81</v>
      </c>
    </row>
    <row r="71" spans="1:7" ht="12.75">
      <c r="A71" s="1"/>
      <c r="B71" s="1"/>
      <c r="C71" s="1"/>
      <c r="D71" s="1"/>
      <c r="E71" s="1" t="s">
        <v>52</v>
      </c>
      <c r="F71" s="1"/>
      <c r="G71" s="3">
        <f>ROUND(SUM(G68:G70),5)</f>
        <v>638268.01</v>
      </c>
    </row>
    <row r="72" spans="1:7" ht="8.25" customHeight="1">
      <c r="A72" s="1"/>
      <c r="B72" s="1"/>
      <c r="C72" s="1"/>
      <c r="D72" s="1"/>
      <c r="E72" s="1"/>
      <c r="F72" s="1"/>
      <c r="G72" s="3"/>
    </row>
    <row r="73" spans="1:7" ht="12.75">
      <c r="A73" s="1"/>
      <c r="B73" s="1"/>
      <c r="C73" s="1"/>
      <c r="D73" s="1"/>
      <c r="E73" s="1"/>
      <c r="F73" s="1" t="s">
        <v>53</v>
      </c>
      <c r="G73" s="3">
        <v>21791.02</v>
      </c>
    </row>
    <row r="74" spans="1:7" ht="12.75">
      <c r="A74" s="1"/>
      <c r="B74" s="1"/>
      <c r="C74" s="1"/>
      <c r="D74" s="1"/>
      <c r="E74" s="1"/>
      <c r="F74" s="1" t="s">
        <v>54</v>
      </c>
      <c r="G74" s="3">
        <v>244937.33</v>
      </c>
    </row>
    <row r="75" spans="1:7" ht="13.5" thickBot="1">
      <c r="A75" s="1"/>
      <c r="B75" s="1"/>
      <c r="C75" s="1"/>
      <c r="D75" s="1"/>
      <c r="E75" s="1"/>
      <c r="F75" s="1" t="s">
        <v>55</v>
      </c>
      <c r="G75" s="4">
        <v>16100.03</v>
      </c>
    </row>
    <row r="76" spans="1:7" ht="12.75">
      <c r="A76" s="1"/>
      <c r="B76" s="1"/>
      <c r="C76" s="1"/>
      <c r="D76" s="1"/>
      <c r="E76" s="1" t="s">
        <v>61</v>
      </c>
      <c r="F76" s="1"/>
      <c r="G76" s="3">
        <f>ROUND(SUM(G73:G75),5)</f>
        <v>282828.38</v>
      </c>
    </row>
    <row r="77" spans="1:7" ht="9" customHeight="1">
      <c r="A77" s="1"/>
      <c r="B77" s="1"/>
      <c r="C77" s="1"/>
      <c r="D77" s="1"/>
      <c r="E77" s="1"/>
      <c r="F77" s="1"/>
      <c r="G77" s="3"/>
    </row>
    <row r="78" spans="1:7" ht="12.75">
      <c r="A78" s="1"/>
      <c r="B78" s="1"/>
      <c r="C78" s="1"/>
      <c r="D78" s="1"/>
      <c r="E78" s="1"/>
      <c r="F78" s="1" t="s">
        <v>109</v>
      </c>
      <c r="G78" s="3">
        <v>1410.9</v>
      </c>
    </row>
    <row r="79" spans="1:7" ht="12.75">
      <c r="A79" s="1"/>
      <c r="B79" s="1"/>
      <c r="C79" s="1"/>
      <c r="D79" s="1"/>
      <c r="E79" s="1"/>
      <c r="F79" s="1" t="s">
        <v>110</v>
      </c>
      <c r="G79" s="3">
        <v>73671.96</v>
      </c>
    </row>
    <row r="80" spans="1:7" ht="13.5" thickBot="1">
      <c r="A80" s="1"/>
      <c r="B80" s="1"/>
      <c r="C80" s="1"/>
      <c r="D80" s="1"/>
      <c r="E80" s="1"/>
      <c r="F80" s="1" t="s">
        <v>111</v>
      </c>
      <c r="G80" s="4">
        <v>839.97</v>
      </c>
    </row>
    <row r="81" spans="1:7" ht="12.75">
      <c r="A81" s="1"/>
      <c r="B81" s="1"/>
      <c r="C81" s="1"/>
      <c r="D81" s="1"/>
      <c r="E81" s="1" t="s">
        <v>62</v>
      </c>
      <c r="F81" s="1"/>
      <c r="G81" s="3">
        <f>ROUND(SUM(G78:G80),5)</f>
        <v>75922.83</v>
      </c>
    </row>
    <row r="82" spans="1:7" ht="12.75">
      <c r="A82" s="1"/>
      <c r="B82" s="1"/>
      <c r="C82" s="1"/>
      <c r="D82" s="1"/>
      <c r="E82" s="1"/>
      <c r="F82" s="1"/>
      <c r="G82" s="3"/>
    </row>
    <row r="83" spans="1:7" ht="12.75">
      <c r="A83" s="1"/>
      <c r="B83" s="1"/>
      <c r="C83" s="1"/>
      <c r="D83" s="1"/>
      <c r="E83" s="1"/>
      <c r="F83" s="1" t="s">
        <v>64</v>
      </c>
      <c r="G83" s="3">
        <v>1778.41</v>
      </c>
    </row>
    <row r="84" spans="1:7" ht="12.75">
      <c r="A84" s="1"/>
      <c r="B84" s="1"/>
      <c r="C84" s="1"/>
      <c r="D84" s="1"/>
      <c r="E84" s="1"/>
      <c r="F84" s="1" t="s">
        <v>65</v>
      </c>
      <c r="G84" s="3">
        <v>158085.47</v>
      </c>
    </row>
    <row r="85" spans="1:7" ht="13.5" thickBot="1">
      <c r="A85" s="1"/>
      <c r="B85" s="1"/>
      <c r="C85" s="1"/>
      <c r="D85" s="1"/>
      <c r="E85" s="1"/>
      <c r="F85" s="1" t="s">
        <v>66</v>
      </c>
      <c r="G85" s="4">
        <v>-6639.46</v>
      </c>
    </row>
    <row r="86" spans="1:7" ht="12.75">
      <c r="A86" s="1"/>
      <c r="B86" s="1"/>
      <c r="C86" s="1"/>
      <c r="D86" s="1"/>
      <c r="E86" s="1" t="s">
        <v>63</v>
      </c>
      <c r="F86" s="1"/>
      <c r="G86" s="3">
        <f>ROUND(SUM(G83:G85),5)</f>
        <v>153224.42</v>
      </c>
    </row>
    <row r="87" spans="1:7" ht="12.75">
      <c r="A87" s="1"/>
      <c r="B87" s="1"/>
      <c r="C87" s="1"/>
      <c r="D87" s="1"/>
      <c r="E87" s="1"/>
      <c r="F87" s="1"/>
      <c r="G87" s="3"/>
    </row>
    <row r="88" spans="1:7" ht="12.75">
      <c r="A88" s="1"/>
      <c r="B88" s="1"/>
      <c r="C88" s="1"/>
      <c r="D88" s="1"/>
      <c r="E88" s="1"/>
      <c r="F88" s="1" t="s">
        <v>67</v>
      </c>
      <c r="G88" s="3">
        <v>16180.06</v>
      </c>
    </row>
    <row r="89" spans="1:7" ht="12.75">
      <c r="A89" s="1"/>
      <c r="B89" s="1"/>
      <c r="C89" s="1"/>
      <c r="D89" s="1"/>
      <c r="E89" s="1"/>
      <c r="F89" s="1" t="s">
        <v>68</v>
      </c>
      <c r="G89" s="3">
        <v>176602.4</v>
      </c>
    </row>
    <row r="90" spans="1:7" ht="13.5" thickBot="1">
      <c r="A90" s="1"/>
      <c r="B90" s="1"/>
      <c r="C90" s="1"/>
      <c r="D90" s="1"/>
      <c r="E90" s="1"/>
      <c r="F90" s="1" t="s">
        <v>69</v>
      </c>
      <c r="G90" s="4">
        <v>14967.55</v>
      </c>
    </row>
    <row r="91" spans="1:7" ht="12.75">
      <c r="A91" s="1"/>
      <c r="B91" s="1"/>
      <c r="C91" s="1"/>
      <c r="D91" s="1"/>
      <c r="E91" s="1" t="s">
        <v>70</v>
      </c>
      <c r="F91" s="1"/>
      <c r="G91" s="3">
        <f>ROUND(SUM(G88:G90),5)</f>
        <v>207750.01</v>
      </c>
    </row>
    <row r="92" spans="1:7" ht="12.75">
      <c r="A92" s="1"/>
      <c r="B92" s="1"/>
      <c r="C92" s="1"/>
      <c r="D92" s="1"/>
      <c r="E92" s="1"/>
      <c r="F92" s="1"/>
      <c r="G92" s="3"/>
    </row>
    <row r="93" spans="1:7" ht="12.75">
      <c r="A93" s="1"/>
      <c r="B93" s="1"/>
      <c r="C93" s="1"/>
      <c r="D93" s="1"/>
      <c r="E93" s="1"/>
      <c r="F93" s="1" t="s">
        <v>72</v>
      </c>
      <c r="G93" s="3">
        <v>75290.73</v>
      </c>
    </row>
    <row r="94" spans="1:7" ht="12.75">
      <c r="A94" s="1"/>
      <c r="B94" s="1"/>
      <c r="C94" s="1"/>
      <c r="D94" s="1"/>
      <c r="E94" s="1"/>
      <c r="F94" s="1" t="s">
        <v>73</v>
      </c>
      <c r="G94" s="3">
        <v>1040347.7</v>
      </c>
    </row>
    <row r="95" spans="1:7" ht="13.5" thickBot="1">
      <c r="A95" s="1"/>
      <c r="B95" s="1"/>
      <c r="C95" s="1"/>
      <c r="D95" s="1"/>
      <c r="E95" s="1"/>
      <c r="F95" s="1" t="s">
        <v>74</v>
      </c>
      <c r="G95" s="4">
        <v>-27249.55</v>
      </c>
    </row>
    <row r="96" spans="1:7" ht="12.75">
      <c r="A96" s="1"/>
      <c r="B96" s="1"/>
      <c r="C96" s="1"/>
      <c r="D96" s="1"/>
      <c r="E96" s="1" t="s">
        <v>75</v>
      </c>
      <c r="F96" s="1"/>
      <c r="G96" s="13">
        <f>ROUND(SUM(G93:G95),5)</f>
        <v>1088388.88</v>
      </c>
    </row>
    <row r="97" spans="1:7" ht="12.75">
      <c r="A97" s="1"/>
      <c r="B97" s="1"/>
      <c r="C97" s="1"/>
      <c r="D97" s="1"/>
      <c r="E97" s="1"/>
      <c r="F97" s="1"/>
      <c r="G97" s="14"/>
    </row>
    <row r="98" spans="1:7" ht="12.75">
      <c r="A98" s="1"/>
      <c r="B98" s="1"/>
      <c r="C98" s="1"/>
      <c r="D98" s="1"/>
      <c r="F98" s="1" t="s">
        <v>71</v>
      </c>
      <c r="G98" s="3">
        <v>110994.1</v>
      </c>
    </row>
    <row r="99" spans="1:7" ht="13.5" thickBot="1">
      <c r="A99" s="1"/>
      <c r="B99" s="1"/>
      <c r="C99" s="1"/>
      <c r="D99" s="1"/>
      <c r="F99" s="1" t="s">
        <v>76</v>
      </c>
      <c r="G99" s="4">
        <v>-0.2</v>
      </c>
    </row>
    <row r="100" spans="1:7" ht="12.75">
      <c r="A100" s="1"/>
      <c r="B100" s="1"/>
      <c r="C100" s="1"/>
      <c r="D100" s="1"/>
      <c r="E100" s="1"/>
      <c r="F100" s="1"/>
      <c r="G100" s="3"/>
    </row>
    <row r="101" spans="1:7" ht="12.75">
      <c r="A101" s="1"/>
      <c r="B101" s="1"/>
      <c r="C101" s="1"/>
      <c r="D101" s="1" t="s">
        <v>77</v>
      </c>
      <c r="E101" s="1"/>
      <c r="F101" s="1"/>
      <c r="G101" s="3">
        <f>SUM(G61,G66,G71,G76,G81,G86,G91,G96,G98,G99)</f>
        <v>2788721.98</v>
      </c>
    </row>
    <row r="102" spans="1:7" ht="13.5" thickBot="1">
      <c r="A102" s="1"/>
      <c r="B102" s="1"/>
      <c r="C102" s="1"/>
      <c r="D102" s="1"/>
      <c r="E102" s="1"/>
      <c r="F102" s="1"/>
      <c r="G102" s="14"/>
    </row>
    <row r="103" spans="1:11" s="6" customFormat="1" ht="25.5" customHeight="1" thickBot="1">
      <c r="A103" s="1" t="s">
        <v>12</v>
      </c>
      <c r="B103" s="1"/>
      <c r="C103" s="1"/>
      <c r="D103" s="1"/>
      <c r="E103" s="1"/>
      <c r="F103" s="1"/>
      <c r="G103" s="5">
        <f>SUM(G38,G55,G101)</f>
        <v>4525485.53</v>
      </c>
      <c r="K103" s="15"/>
    </row>
    <row r="104" spans="1:7" ht="27" customHeight="1" thickTop="1">
      <c r="A104" s="1" t="s">
        <v>13</v>
      </c>
      <c r="B104" s="1"/>
      <c r="C104" s="1"/>
      <c r="D104" s="1"/>
      <c r="E104" s="1"/>
      <c r="F104" s="1"/>
      <c r="G104" s="3"/>
    </row>
    <row r="105" spans="1:7" ht="12.75">
      <c r="A105" s="1"/>
      <c r="B105" s="1" t="s">
        <v>14</v>
      </c>
      <c r="C105" s="1"/>
      <c r="D105" s="1"/>
      <c r="E105" s="1"/>
      <c r="F105" s="1"/>
      <c r="G105" s="3"/>
    </row>
    <row r="106" spans="1:7" ht="12.75">
      <c r="A106" s="1"/>
      <c r="B106" s="1"/>
      <c r="C106" s="1" t="s">
        <v>15</v>
      </c>
      <c r="D106" s="1"/>
      <c r="E106" s="1"/>
      <c r="F106" s="1"/>
      <c r="G106" s="3"/>
    </row>
    <row r="107" spans="1:7" ht="12.75">
      <c r="A107" s="1"/>
      <c r="B107" s="1"/>
      <c r="C107" s="1"/>
      <c r="D107" s="1"/>
      <c r="E107" s="1"/>
      <c r="F107" s="1" t="s">
        <v>78</v>
      </c>
      <c r="G107" s="3">
        <v>192499.41</v>
      </c>
    </row>
    <row r="108" spans="1:7" ht="12.75">
      <c r="A108" s="1"/>
      <c r="B108" s="1"/>
      <c r="C108" s="1"/>
      <c r="D108" s="1"/>
      <c r="E108" s="1"/>
      <c r="F108" s="1" t="s">
        <v>79</v>
      </c>
      <c r="G108" s="3">
        <v>21360.33</v>
      </c>
    </row>
    <row r="109" spans="1:7" ht="12.75">
      <c r="A109" s="1"/>
      <c r="B109" s="1"/>
      <c r="C109" s="1"/>
      <c r="D109" s="1"/>
      <c r="E109" s="1"/>
      <c r="F109" s="1" t="s">
        <v>89</v>
      </c>
      <c r="G109" s="3">
        <v>2043.85</v>
      </c>
    </row>
    <row r="110" spans="1:7" ht="13.5" thickBot="1">
      <c r="A110" s="1"/>
      <c r="B110" s="1"/>
      <c r="C110" s="1"/>
      <c r="D110" s="1"/>
      <c r="E110" s="1"/>
      <c r="F110" s="1" t="s">
        <v>80</v>
      </c>
      <c r="G110" s="4">
        <v>87656.15</v>
      </c>
    </row>
    <row r="111" spans="1:7" ht="25.5" customHeight="1">
      <c r="A111" s="1"/>
      <c r="B111" s="1"/>
      <c r="C111" s="1" t="s">
        <v>16</v>
      </c>
      <c r="D111" s="1"/>
      <c r="E111" s="1"/>
      <c r="F111" s="1"/>
      <c r="G111" s="3">
        <f>SUM(G107:G110)</f>
        <v>303559.74</v>
      </c>
    </row>
    <row r="112" spans="1:7" ht="17.25" customHeight="1">
      <c r="A112" s="1"/>
      <c r="B112" s="1"/>
      <c r="C112" s="1"/>
      <c r="D112" s="1"/>
      <c r="E112" s="1"/>
      <c r="F112" s="1"/>
      <c r="G112" s="3"/>
    </row>
    <row r="113" spans="1:7" ht="12.75" customHeight="1">
      <c r="A113" s="1"/>
      <c r="B113" s="1"/>
      <c r="C113" s="1" t="s">
        <v>17</v>
      </c>
      <c r="D113" s="1"/>
      <c r="E113" s="1"/>
      <c r="F113" s="1"/>
      <c r="G113" s="3"/>
    </row>
    <row r="114" spans="1:7" ht="12.75" customHeight="1">
      <c r="A114" s="1"/>
      <c r="B114" s="1"/>
      <c r="C114" s="1"/>
      <c r="D114" s="1"/>
      <c r="E114" s="1" t="s">
        <v>86</v>
      </c>
      <c r="F114" s="1"/>
      <c r="G114" s="3"/>
    </row>
    <row r="115" spans="1:7" ht="12.75" customHeight="1">
      <c r="A115" s="1"/>
      <c r="B115" s="1"/>
      <c r="C115" s="1"/>
      <c r="D115" s="1"/>
      <c r="E115" s="1"/>
      <c r="F115" s="1" t="s">
        <v>81</v>
      </c>
      <c r="G115" s="3">
        <v>56409.92</v>
      </c>
    </row>
    <row r="116" spans="1:7" ht="12.75" customHeight="1">
      <c r="A116" s="1"/>
      <c r="B116" s="1"/>
      <c r="C116" s="1"/>
      <c r="D116" s="1"/>
      <c r="E116" s="1"/>
      <c r="F116" s="1" t="s">
        <v>82</v>
      </c>
      <c r="G116" s="3">
        <v>10459.71</v>
      </c>
    </row>
    <row r="117" spans="1:7" ht="12.75" customHeight="1">
      <c r="A117" s="1"/>
      <c r="B117" s="1"/>
      <c r="C117" s="1"/>
      <c r="D117" s="1"/>
      <c r="E117" s="1"/>
      <c r="F117" s="1" t="s">
        <v>83</v>
      </c>
      <c r="G117" s="3">
        <v>104534.76</v>
      </c>
    </row>
    <row r="118" spans="1:7" ht="12.75" customHeight="1">
      <c r="A118" s="1"/>
      <c r="B118" s="1"/>
      <c r="C118" s="1"/>
      <c r="D118" s="1"/>
      <c r="E118" s="1"/>
      <c r="F118" s="1" t="s">
        <v>85</v>
      </c>
      <c r="G118" s="3">
        <v>220285.14</v>
      </c>
    </row>
    <row r="119" spans="1:7" ht="12.75" customHeight="1" thickBot="1">
      <c r="A119" s="1"/>
      <c r="B119" s="1"/>
      <c r="C119" s="1"/>
      <c r="D119" s="1"/>
      <c r="E119" s="1"/>
      <c r="F119" s="1" t="s">
        <v>84</v>
      </c>
      <c r="G119" s="4">
        <v>196390.44</v>
      </c>
    </row>
    <row r="120" spans="1:7" ht="12.75" customHeight="1">
      <c r="A120" s="1"/>
      <c r="B120" s="1"/>
      <c r="C120" s="1"/>
      <c r="D120" s="1"/>
      <c r="E120" s="1" t="s">
        <v>88</v>
      </c>
      <c r="F120" s="1"/>
      <c r="G120" s="3">
        <f>SUM(G115:G119)</f>
        <v>588079.97</v>
      </c>
    </row>
    <row r="121" spans="1:7" ht="12.75" customHeight="1">
      <c r="A121" s="1"/>
      <c r="B121" s="1"/>
      <c r="C121" s="1"/>
      <c r="D121" s="1"/>
      <c r="E121" s="1"/>
      <c r="F121" s="1"/>
      <c r="G121" s="3"/>
    </row>
    <row r="122" spans="1:7" ht="12.75" customHeight="1">
      <c r="A122" s="1"/>
      <c r="B122" s="1"/>
      <c r="E122" s="10" t="s">
        <v>87</v>
      </c>
      <c r="F122" s="1"/>
      <c r="G122" s="3">
        <v>987877.82</v>
      </c>
    </row>
    <row r="123" spans="1:7" ht="12.75">
      <c r="A123" s="1"/>
      <c r="B123" s="1"/>
      <c r="C123" s="1"/>
      <c r="D123" s="1"/>
      <c r="E123" s="1"/>
      <c r="F123" s="1"/>
      <c r="G123" s="3"/>
    </row>
    <row r="124" spans="1:7" ht="16.5" customHeight="1">
      <c r="A124" s="1"/>
      <c r="B124" s="1" t="s">
        <v>18</v>
      </c>
      <c r="C124" s="1"/>
      <c r="D124" s="1"/>
      <c r="E124" s="1"/>
      <c r="F124" s="1"/>
      <c r="G124" s="3">
        <f>SUM(G111,G120,G122)</f>
        <v>1879517.5299999998</v>
      </c>
    </row>
    <row r="125" spans="1:7" ht="19.5" customHeight="1">
      <c r="A125" s="1"/>
      <c r="B125" s="1" t="s">
        <v>19</v>
      </c>
      <c r="C125" s="1"/>
      <c r="D125" s="1"/>
      <c r="E125" s="1"/>
      <c r="F125" s="1"/>
      <c r="G125" s="3"/>
    </row>
    <row r="126" spans="1:7" ht="12.75" customHeight="1">
      <c r="A126" s="1"/>
      <c r="B126" s="1"/>
      <c r="C126" s="1" t="s">
        <v>91</v>
      </c>
      <c r="D126" s="1"/>
      <c r="E126" s="1"/>
      <c r="F126" s="1"/>
      <c r="G126" s="3">
        <f>-653995.35</f>
        <v>-653995.35</v>
      </c>
    </row>
    <row r="127" spans="1:7" ht="12.75" customHeight="1" thickBot="1">
      <c r="A127" s="1"/>
      <c r="B127" s="1"/>
      <c r="C127" s="1" t="s">
        <v>90</v>
      </c>
      <c r="D127" s="1"/>
      <c r="E127" s="1"/>
      <c r="F127" s="1"/>
      <c r="G127" s="4">
        <v>662109.7</v>
      </c>
    </row>
    <row r="128" spans="1:7" ht="12.75" customHeight="1">
      <c r="A128" s="1"/>
      <c r="B128" s="1"/>
      <c r="C128" s="1"/>
      <c r="D128" s="1" t="s">
        <v>94</v>
      </c>
      <c r="E128" s="1"/>
      <c r="F128" s="1"/>
      <c r="G128" s="3">
        <f>SUM(G126:G127)</f>
        <v>8114.349999999977</v>
      </c>
    </row>
    <row r="129" spans="1:7" ht="5.25" customHeight="1">
      <c r="A129" s="1"/>
      <c r="B129" s="1"/>
      <c r="C129" s="1"/>
      <c r="D129" s="1"/>
      <c r="E129" s="1"/>
      <c r="F129" s="1"/>
      <c r="G129" s="3"/>
    </row>
    <row r="130" spans="1:7" ht="12.75" customHeight="1">
      <c r="A130" s="1"/>
      <c r="B130" s="1"/>
      <c r="D130" s="1" t="s">
        <v>92</v>
      </c>
      <c r="E130" s="1"/>
      <c r="F130" s="1"/>
      <c r="G130" s="3">
        <v>483037.15</v>
      </c>
    </row>
    <row r="131" spans="1:7" ht="3.75" customHeight="1">
      <c r="A131" s="1"/>
      <c r="B131" s="1"/>
      <c r="C131" s="1"/>
      <c r="D131" s="1"/>
      <c r="E131" s="1"/>
      <c r="F131" s="1"/>
      <c r="G131" s="3"/>
    </row>
    <row r="132" spans="1:7" ht="13.5" thickBot="1">
      <c r="A132" s="1"/>
      <c r="B132" s="1"/>
      <c r="D132" s="1" t="s">
        <v>93</v>
      </c>
      <c r="E132" s="1"/>
      <c r="F132" s="1"/>
      <c r="G132" s="4">
        <v>2154816.5</v>
      </c>
    </row>
    <row r="133" spans="1:2" ht="12.75">
      <c r="A133" s="1"/>
      <c r="B133" s="1"/>
    </row>
    <row r="134" spans="1:7" ht="12.75">
      <c r="A134" s="1"/>
      <c r="B134" s="1" t="s">
        <v>20</v>
      </c>
      <c r="G134" s="2">
        <f>SUM(G128:G132)</f>
        <v>2645968</v>
      </c>
    </row>
    <row r="135" spans="1:7" ht="5.25" customHeight="1" thickBot="1">
      <c r="A135" s="1"/>
      <c r="B135" s="1"/>
      <c r="C135" s="1"/>
      <c r="D135" s="1"/>
      <c r="E135" s="1"/>
      <c r="F135" s="1"/>
      <c r="G135" s="14"/>
    </row>
    <row r="136" spans="1:7" s="6" customFormat="1" ht="17.25" customHeight="1" thickBot="1">
      <c r="A136" s="1" t="s">
        <v>21</v>
      </c>
      <c r="B136" s="1"/>
      <c r="C136" s="1"/>
      <c r="D136" s="1"/>
      <c r="E136" s="1"/>
      <c r="F136" s="1"/>
      <c r="G136" s="5">
        <f>+G124+G134</f>
        <v>4525485.529999999</v>
      </c>
    </row>
    <row r="137" ht="13.5" thickTop="1"/>
  </sheetData>
  <printOptions/>
  <pageMargins left="0.75" right="0.75" top="1" bottom="0.75" header="0.25" footer="0.25"/>
  <pageSetup fitToHeight="3" horizontalDpi="600" verticalDpi="600" orientation="portrait" scale="75" r:id="rId1"/>
  <headerFooter alignWithMargins="0">
    <oddHeader>&amp;C&amp;"Arial,Bold"&amp;12 Orthodox Church in America
&amp;14 Balance Sheet
&amp;10 As of December 31, 2007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mtassos</dc:creator>
  <cp:keywords/>
  <dc:description/>
  <cp:lastModifiedBy>mtassos</cp:lastModifiedBy>
  <cp:lastPrinted>2008-03-14T00:02:55Z</cp:lastPrinted>
  <dcterms:created xsi:type="dcterms:W3CDTF">2008-03-11T22:29:47Z</dcterms:created>
  <dcterms:modified xsi:type="dcterms:W3CDTF">2008-03-14T01:38:11Z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